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APP A " sheetId="1" state="hidden" r:id="rId1"/>
    <sheet name="APP A" sheetId="2" r:id="rId2"/>
    <sheet name="APP E" sheetId="3" state="hidden" r:id="rId3"/>
    <sheet name="APP C" sheetId="4" r:id="rId4"/>
    <sheet name="APPB(1)" sheetId="5" state="hidden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<sst xmlns="http://schemas.openxmlformats.org/spreadsheetml/2006/main" count="197" uniqueCount="111">
  <si>
    <t>Environment</t>
  </si>
  <si>
    <t>Housing</t>
  </si>
  <si>
    <t>Social Services</t>
  </si>
  <si>
    <t>Preserved Rights</t>
  </si>
  <si>
    <t>Asylum Seekers</t>
  </si>
  <si>
    <t>Levies</t>
  </si>
  <si>
    <t>Premature Retirement Compensation</t>
  </si>
  <si>
    <t>Insurance Fund</t>
  </si>
  <si>
    <t>Base Budget Savings</t>
  </si>
  <si>
    <t>Remuneration Strategy</t>
  </si>
  <si>
    <t>Investment in IT</t>
  </si>
  <si>
    <t>Future of Wembley</t>
  </si>
  <si>
    <t>Total Budget Requirement</t>
  </si>
  <si>
    <t>Total Central Items</t>
  </si>
  <si>
    <t>HRA Recharges</t>
  </si>
  <si>
    <t>Civic Facility</t>
  </si>
  <si>
    <t>TOTAL</t>
  </si>
  <si>
    <t>£'000</t>
  </si>
  <si>
    <t>Service Budgets</t>
  </si>
  <si>
    <t>Corporate Units</t>
  </si>
  <si>
    <t>Education, Arts and Libraries</t>
  </si>
  <si>
    <t>Other Budgets</t>
  </si>
  <si>
    <t>Others/Debt Charges/Interest Receipts</t>
  </si>
  <si>
    <t>Central Items</t>
  </si>
  <si>
    <t>Systems Development</t>
  </si>
  <si>
    <t>Deferred PRC Contributions</t>
  </si>
  <si>
    <t>Leasing</t>
  </si>
  <si>
    <t>Advertising and Sponsorship Income</t>
  </si>
  <si>
    <t>Neighbourhood Renewal</t>
  </si>
  <si>
    <t>Employers' Pension Fund Contribution</t>
  </si>
  <si>
    <t>Residual Community Development</t>
  </si>
  <si>
    <t>Contribution to Balances</t>
  </si>
  <si>
    <t>Budget</t>
  </si>
  <si>
    <t>Forecast</t>
  </si>
  <si>
    <t>Variance</t>
  </si>
  <si>
    <t>2003/2004 COUNCIL BUDGET FORECAST</t>
  </si>
  <si>
    <t>Full Year Forecast</t>
  </si>
  <si>
    <t>Contribution to/(from) Balances</t>
  </si>
  <si>
    <t>Other Central Items</t>
  </si>
  <si>
    <t>Middlesex House</t>
  </si>
  <si>
    <t>Balances B/Fwd</t>
  </si>
  <si>
    <t>Total Balances</t>
  </si>
  <si>
    <t>Prudential Regime Financing Charges</t>
  </si>
  <si>
    <t>South Kilburn Development</t>
  </si>
  <si>
    <t xml:space="preserve">2004/2005 FULL YEAR FORECAST </t>
  </si>
  <si>
    <t xml:space="preserve">                                  COMPARED WITH PROVISIONAL OUTTURN</t>
  </si>
  <si>
    <t>Provisional Outurn</t>
  </si>
  <si>
    <t>(1)</t>
  </si>
  <si>
    <t>(2)</t>
  </si>
  <si>
    <t>(3)</t>
  </si>
  <si>
    <t>(2)-(1)</t>
  </si>
  <si>
    <t>One-Off Restructuring Costs</t>
  </si>
  <si>
    <t>Capital Financing</t>
  </si>
  <si>
    <t>Contribution from Balances</t>
  </si>
  <si>
    <t xml:space="preserve">Housing &amp; Community Care </t>
  </si>
  <si>
    <t>Service Area Budgets</t>
  </si>
  <si>
    <t xml:space="preserve">Children and Families </t>
  </si>
  <si>
    <t>Environment and Culture</t>
  </si>
  <si>
    <t>Finance &amp; Corporate Resources / Central Units</t>
  </si>
  <si>
    <t>Ward Working</t>
  </si>
  <si>
    <t>Tornado Damage</t>
  </si>
  <si>
    <t>Efficiency Programme</t>
  </si>
  <si>
    <t>Total Service Area Budgets</t>
  </si>
  <si>
    <t>Total Balances Forecast for 31st March 2007</t>
  </si>
  <si>
    <t>Debt Charges/Interest Receipts</t>
  </si>
  <si>
    <t>Contingency from reduction of corporate budgets</t>
  </si>
  <si>
    <t>(2)-(3)</t>
  </si>
  <si>
    <t>Latest Budget</t>
  </si>
  <si>
    <t>Local Authority Business Growth Incentive scheme</t>
  </si>
  <si>
    <t>Civic Facility/Property Repairs and Maintenance</t>
  </si>
  <si>
    <t>Parking Income - Court Case</t>
  </si>
  <si>
    <t>Agency/Third Party</t>
  </si>
  <si>
    <t>2006/07 REVENUE BUDGET FORECAST COMPARED WITH PROVISIONAL OUTTURN</t>
  </si>
  <si>
    <t>Budget Forecast</t>
  </si>
  <si>
    <t>Provisional Outturn</t>
  </si>
  <si>
    <t>2007/08 COUNCIL BUDGET</t>
  </si>
  <si>
    <t>Council Budget 05/03/07</t>
  </si>
  <si>
    <t>Virements</t>
  </si>
  <si>
    <t>Latest Forecast</t>
  </si>
  <si>
    <t>(3)-(4)</t>
  </si>
  <si>
    <t>Affordable Housing PFI</t>
  </si>
  <si>
    <t>Leasing Income</t>
  </si>
  <si>
    <t>Freedom Pass</t>
  </si>
  <si>
    <t>Central</t>
  </si>
  <si>
    <t>Finance &amp;</t>
  </si>
  <si>
    <t>Housing &amp;</t>
  </si>
  <si>
    <t>Children</t>
  </si>
  <si>
    <t>Corporate</t>
  </si>
  <si>
    <t>&amp; Culture</t>
  </si>
  <si>
    <t>Community</t>
  </si>
  <si>
    <t>&amp; Families</t>
  </si>
  <si>
    <t>Items</t>
  </si>
  <si>
    <t>Resources</t>
  </si>
  <si>
    <t>Care</t>
  </si>
  <si>
    <t>£000</t>
  </si>
  <si>
    <t>Job Evaluation ( Human Resources) - Remuneration Strategy</t>
  </si>
  <si>
    <t>Total</t>
  </si>
  <si>
    <t>BUDGET VIREMENTS - 2007/2008</t>
  </si>
  <si>
    <t>Neighbourhood Working</t>
  </si>
  <si>
    <t>Freedom Pass - Adult Social Care</t>
  </si>
  <si>
    <t>Complaints Post - Policy &amp; Regeneration</t>
  </si>
  <si>
    <t>West London Waste Authority - Adjustment to Levy for Section 52(9) costs and recycling credits for organic waste</t>
  </si>
  <si>
    <t>Administrative Support - Legal &amp; Democratic</t>
  </si>
  <si>
    <t>Other Minor Virements</t>
  </si>
  <si>
    <t>PFI Capital Financing Costs - Housing</t>
  </si>
  <si>
    <t>Neighbourhood Working - Budget Saving Policy &amp; Regeneration</t>
  </si>
  <si>
    <t>Education Psychology Grant - Monies topsliced nationally from grant</t>
  </si>
  <si>
    <t>Review of Publications - Allocation of  savings</t>
  </si>
  <si>
    <t>Finance Officer transfer - Human Resources</t>
  </si>
  <si>
    <t>Enhanced Pensions transfer - Human Resources</t>
  </si>
  <si>
    <t>Total Balances Forecast for 31st March 2008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</si>
</sst>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;[Red]\(#,##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4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1" fillId="0" borderId="0" xfId="0" applyNumberFormat="1" applyFont="1" applyAlignment="1">
      <alignment horizontal="center" wrapText="1"/>
    </xf>
    <xf numFmtId="165" fontId="2" fillId="0" borderId="0" xfId="0" applyNumberFormat="1" applyFont="1" applyAlignment="1" quotePrefix="1">
      <alignment/>
    </xf>
    <xf numFmtId="165" fontId="1" fillId="0" borderId="0" xfId="0" applyNumberFormat="1" applyFont="1" applyAlignment="1" quotePrefix="1">
      <alignment horizont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4" fillId="0" borderId="4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IV16384"/>
    </sheetView>
  </sheetViews>
  <sheetFormatPr defaultColWidth="9.140625" defaultRowHeight="12.75"/>
  <cols>
    <col min="1" max="1" width="3.421875" style="1" customWidth="1"/>
    <col min="2" max="2" width="37.28125" style="1" customWidth="1"/>
    <col min="3" max="3" width="12.57421875" style="1" customWidth="1"/>
    <col min="4" max="4" width="1.7109375" style="1" customWidth="1"/>
    <col min="5" max="5" width="12.57421875" style="1" customWidth="1"/>
    <col min="6" max="6" width="1.7109375" style="1" customWidth="1"/>
    <col min="7" max="7" width="11.7109375" style="2" customWidth="1"/>
    <col min="8" max="8" width="1.7109375" style="1" customWidth="1"/>
    <col min="9" max="9" width="9.8515625" style="2" customWidth="1"/>
    <col min="10" max="10" width="1.7109375" style="1" customWidth="1"/>
    <col min="11" max="16384" width="9.140625" style="1" customWidth="1"/>
  </cols>
  <sheetData>
    <row r="1" spans="1:9" ht="14.2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</row>
    <row r="2" ht="15.75">
      <c r="B2" s="16" t="s">
        <v>45</v>
      </c>
    </row>
    <row r="4" spans="3:9" s="3" customFormat="1" ht="25.5">
      <c r="C4" s="15" t="s">
        <v>36</v>
      </c>
      <c r="D4" s="4"/>
      <c r="E4" s="15" t="s">
        <v>46</v>
      </c>
      <c r="G4" s="4" t="s">
        <v>34</v>
      </c>
      <c r="I4" s="4"/>
    </row>
    <row r="5" spans="3:9" s="3" customFormat="1" ht="12.75">
      <c r="C5" s="17" t="s">
        <v>47</v>
      </c>
      <c r="D5" s="4"/>
      <c r="E5" s="17" t="s">
        <v>48</v>
      </c>
      <c r="G5" s="17" t="s">
        <v>49</v>
      </c>
      <c r="I5" s="4"/>
    </row>
    <row r="6" spans="3:9" s="3" customFormat="1" ht="12.75">
      <c r="C6" s="4"/>
      <c r="D6" s="4"/>
      <c r="E6" s="4"/>
      <c r="G6" s="17" t="s">
        <v>50</v>
      </c>
      <c r="I6" s="4"/>
    </row>
    <row r="7" spans="3:9" s="3" customFormat="1" ht="12.75">
      <c r="C7" s="18" t="s">
        <v>17</v>
      </c>
      <c r="D7" s="18"/>
      <c r="E7" s="18" t="s">
        <v>17</v>
      </c>
      <c r="F7" s="19"/>
      <c r="G7" s="18" t="s">
        <v>17</v>
      </c>
      <c r="I7" s="5"/>
    </row>
    <row r="8" spans="3:5" s="3" customFormat="1" ht="12.75">
      <c r="C8" s="5"/>
      <c r="D8" s="5"/>
      <c r="E8" s="5"/>
    </row>
    <row r="9" spans="1:2" s="2" customFormat="1" ht="18" customHeight="1">
      <c r="A9" s="6" t="s">
        <v>18</v>
      </c>
      <c r="B9" s="6"/>
    </row>
    <row r="10" spans="2:7" s="2" customFormat="1" ht="15" customHeight="1">
      <c r="B10" s="2" t="s">
        <v>19</v>
      </c>
      <c r="C10" s="2">
        <v>24293</v>
      </c>
      <c r="E10" s="2">
        <f>24355-1954+1000+875</f>
        <v>24276</v>
      </c>
      <c r="G10" s="2">
        <f>E10-C10</f>
        <v>-17</v>
      </c>
    </row>
    <row r="11" spans="2:7" s="2" customFormat="1" ht="15" customHeight="1">
      <c r="B11" s="2" t="s">
        <v>20</v>
      </c>
      <c r="C11" s="2">
        <v>152295</v>
      </c>
      <c r="E11" s="2">
        <f>152295-755+50</f>
        <v>151590</v>
      </c>
      <c r="G11" s="2">
        <f aca="true" t="shared" si="0" ref="G11:G19">E11-C11</f>
        <v>-705</v>
      </c>
    </row>
    <row r="12" spans="2:7" s="2" customFormat="1" ht="15" customHeight="1">
      <c r="B12" s="2" t="s">
        <v>0</v>
      </c>
      <c r="C12" s="2">
        <v>32645</v>
      </c>
      <c r="E12" s="2">
        <f>32275+179</f>
        <v>32454</v>
      </c>
      <c r="G12" s="2">
        <f t="shared" si="0"/>
        <v>-191</v>
      </c>
    </row>
    <row r="13" spans="2:7" s="2" customFormat="1" ht="15" customHeight="1">
      <c r="B13" s="2" t="s">
        <v>1</v>
      </c>
      <c r="C13" s="2">
        <v>13584</v>
      </c>
      <c r="E13" s="2">
        <f>13584-151</f>
        <v>13433</v>
      </c>
      <c r="G13" s="2">
        <f t="shared" si="0"/>
        <v>-151</v>
      </c>
    </row>
    <row r="14" spans="2:7" s="2" customFormat="1" ht="15" customHeight="1">
      <c r="B14" s="2" t="s">
        <v>2</v>
      </c>
      <c r="C14" s="2">
        <v>85629</v>
      </c>
      <c r="E14" s="2">
        <f>85568+165</f>
        <v>85733</v>
      </c>
      <c r="G14" s="2">
        <f t="shared" si="0"/>
        <v>104</v>
      </c>
    </row>
    <row r="15" spans="1:2" s="2" customFormat="1" ht="18" customHeight="1">
      <c r="A15" s="6" t="s">
        <v>21</v>
      </c>
      <c r="B15" s="6"/>
    </row>
    <row r="16" spans="2:7" s="2" customFormat="1" ht="14.25" customHeight="1">
      <c r="B16" s="21" t="s">
        <v>52</v>
      </c>
      <c r="C16" s="2">
        <f>22365-350+557</f>
        <v>22572</v>
      </c>
      <c r="E16" s="2">
        <f>19957+557</f>
        <v>20514</v>
      </c>
      <c r="G16" s="2">
        <f t="shared" si="0"/>
        <v>-2058</v>
      </c>
    </row>
    <row r="17" spans="2:9" s="2" customFormat="1" ht="15" customHeight="1">
      <c r="B17" s="2" t="s">
        <v>4</v>
      </c>
      <c r="C17" s="2">
        <v>250</v>
      </c>
      <c r="E17" s="7">
        <v>177</v>
      </c>
      <c r="G17" s="2">
        <f t="shared" si="0"/>
        <v>-73</v>
      </c>
      <c r="I17" s="7"/>
    </row>
    <row r="18" spans="2:7" s="2" customFormat="1" ht="15" customHeight="1">
      <c r="B18" s="2" t="s">
        <v>11</v>
      </c>
      <c r="C18" s="2">
        <v>350</v>
      </c>
      <c r="D18" s="8"/>
      <c r="E18" s="7">
        <v>337</v>
      </c>
      <c r="G18" s="2">
        <f t="shared" si="0"/>
        <v>-13</v>
      </c>
    </row>
    <row r="19" spans="2:9" s="2" customFormat="1" ht="15" customHeight="1">
      <c r="B19" s="2" t="s">
        <v>10</v>
      </c>
      <c r="C19" s="2">
        <v>1100</v>
      </c>
      <c r="E19" s="9">
        <v>1100</v>
      </c>
      <c r="G19" s="2">
        <f t="shared" si="0"/>
        <v>0</v>
      </c>
      <c r="I19" s="9"/>
    </row>
    <row r="20" spans="1:9" s="2" customFormat="1" ht="18" customHeight="1">
      <c r="A20" s="6" t="s">
        <v>16</v>
      </c>
      <c r="B20" s="6"/>
      <c r="C20" s="10">
        <f>SUM(C9:C19)</f>
        <v>332718</v>
      </c>
      <c r="D20" s="11"/>
      <c r="E20" s="11">
        <f>SUM(E9:E19)</f>
        <v>329614</v>
      </c>
      <c r="G20" s="10">
        <f>SUM(G9:G19)</f>
        <v>-3104</v>
      </c>
      <c r="H20" s="7"/>
      <c r="I20" s="6"/>
    </row>
    <row r="21" spans="1:2" s="2" customFormat="1" ht="18" customHeight="1">
      <c r="A21" s="6" t="s">
        <v>23</v>
      </c>
      <c r="B21" s="6"/>
    </row>
    <row r="22" spans="2:7" s="2" customFormat="1" ht="15" customHeight="1">
      <c r="B22" s="2" t="s">
        <v>5</v>
      </c>
      <c r="C22" s="2">
        <v>6343</v>
      </c>
      <c r="E22" s="2">
        <v>6342</v>
      </c>
      <c r="G22" s="2">
        <f aca="true" t="shared" si="1" ref="G22:G33">E22-C22</f>
        <v>-1</v>
      </c>
    </row>
    <row r="23" spans="2:7" s="2" customFormat="1" ht="15" customHeight="1">
      <c r="B23" s="2" t="s">
        <v>6</v>
      </c>
      <c r="C23" s="2">
        <v>4100</v>
      </c>
      <c r="E23" s="2">
        <v>3974</v>
      </c>
      <c r="G23" s="2">
        <f t="shared" si="1"/>
        <v>-126</v>
      </c>
    </row>
    <row r="24" spans="2:7" s="2" customFormat="1" ht="15" customHeight="1">
      <c r="B24" s="2" t="s">
        <v>39</v>
      </c>
      <c r="C24" s="2">
        <v>355</v>
      </c>
      <c r="E24" s="2">
        <v>355</v>
      </c>
      <c r="G24" s="2">
        <f t="shared" si="1"/>
        <v>0</v>
      </c>
    </row>
    <row r="25" spans="2:7" s="2" customFormat="1" ht="15" customHeight="1">
      <c r="B25" s="2" t="s">
        <v>25</v>
      </c>
      <c r="C25" s="2">
        <v>725</v>
      </c>
      <c r="E25" s="2">
        <v>725</v>
      </c>
      <c r="G25" s="2">
        <f t="shared" si="1"/>
        <v>0</v>
      </c>
    </row>
    <row r="26" spans="2:7" s="2" customFormat="1" ht="15" customHeight="1">
      <c r="B26" s="2" t="s">
        <v>26</v>
      </c>
      <c r="C26" s="2">
        <v>-447</v>
      </c>
      <c r="E26" s="2">
        <f>-390-11</f>
        <v>-401</v>
      </c>
      <c r="G26" s="2">
        <f t="shared" si="1"/>
        <v>46</v>
      </c>
    </row>
    <row r="27" spans="2:7" s="2" customFormat="1" ht="15" customHeight="1">
      <c r="B27" s="2" t="s">
        <v>27</v>
      </c>
      <c r="C27" s="7">
        <v>-15</v>
      </c>
      <c r="D27" s="7"/>
      <c r="E27" s="7">
        <v>-9</v>
      </c>
      <c r="G27" s="2">
        <f t="shared" si="1"/>
        <v>6</v>
      </c>
    </row>
    <row r="28" spans="2:7" s="2" customFormat="1" ht="15" customHeight="1">
      <c r="B28" s="2" t="s">
        <v>28</v>
      </c>
      <c r="C28" s="12">
        <v>-2279</v>
      </c>
      <c r="D28" s="12"/>
      <c r="E28" s="12">
        <v>-2279</v>
      </c>
      <c r="G28" s="2">
        <f t="shared" si="1"/>
        <v>0</v>
      </c>
    </row>
    <row r="29" spans="2:7" s="2" customFormat="1" ht="15" customHeight="1">
      <c r="B29" s="2" t="s">
        <v>7</v>
      </c>
      <c r="C29" s="8">
        <v>2800</v>
      </c>
      <c r="D29" s="8"/>
      <c r="E29" s="8">
        <v>2800</v>
      </c>
      <c r="G29" s="2">
        <f t="shared" si="1"/>
        <v>0</v>
      </c>
    </row>
    <row r="30" spans="2:7" s="2" customFormat="1" ht="15" customHeight="1">
      <c r="B30" s="2" t="s">
        <v>51</v>
      </c>
      <c r="C30" s="8">
        <v>400</v>
      </c>
      <c r="D30" s="8"/>
      <c r="E30" s="8">
        <v>400</v>
      </c>
      <c r="G30" s="2">
        <f t="shared" si="1"/>
        <v>0</v>
      </c>
    </row>
    <row r="31" spans="2:7" s="2" customFormat="1" ht="15" customHeight="1">
      <c r="B31" s="2" t="s">
        <v>38</v>
      </c>
      <c r="C31" s="8">
        <f>75+200+70</f>
        <v>345</v>
      </c>
      <c r="D31" s="8"/>
      <c r="E31" s="8">
        <f>1626+54+220-68+319-33-1000-875</f>
        <v>243</v>
      </c>
      <c r="G31" s="2">
        <f t="shared" si="1"/>
        <v>-102</v>
      </c>
    </row>
    <row r="32" spans="1:9" s="2" customFormat="1" ht="18" customHeight="1">
      <c r="A32" s="6" t="s">
        <v>13</v>
      </c>
      <c r="B32" s="6"/>
      <c r="C32" s="13">
        <f>SUM(C22:C31)</f>
        <v>12327</v>
      </c>
      <c r="D32" s="11"/>
      <c r="E32" s="13">
        <f>SUM(E22:E31)</f>
        <v>12150</v>
      </c>
      <c r="G32" s="13">
        <f>SUM(G22:G31)</f>
        <v>-177</v>
      </c>
      <c r="H32" s="7"/>
      <c r="I32" s="10"/>
    </row>
    <row r="33" spans="1:9" s="2" customFormat="1" ht="18" customHeight="1">
      <c r="A33" s="2" t="s">
        <v>37</v>
      </c>
      <c r="C33" s="2">
        <v>2370</v>
      </c>
      <c r="E33" s="14">
        <f>5701-50</f>
        <v>5651</v>
      </c>
      <c r="G33" s="2">
        <f t="shared" si="1"/>
        <v>3281</v>
      </c>
      <c r="H33" s="7"/>
      <c r="I33" s="14"/>
    </row>
    <row r="34" spans="1:9" s="2" customFormat="1" ht="18" customHeight="1">
      <c r="A34" s="6" t="s">
        <v>12</v>
      </c>
      <c r="B34" s="6"/>
      <c r="C34" s="13">
        <f>C20+C32+C33</f>
        <v>347415</v>
      </c>
      <c r="D34" s="11"/>
      <c r="E34" s="13">
        <f>E20+E32+E33</f>
        <v>347415</v>
      </c>
      <c r="G34" s="13">
        <f>G20+G32+G33</f>
        <v>0</v>
      </c>
      <c r="H34" s="7"/>
      <c r="I34" s="13"/>
    </row>
    <row r="35" s="2" customFormat="1" ht="14.25"/>
    <row r="36" spans="1:5" s="2" customFormat="1" ht="15">
      <c r="A36" s="6" t="s">
        <v>40</v>
      </c>
      <c r="C36" s="2">
        <v>4695</v>
      </c>
      <c r="E36" s="2">
        <v>4695</v>
      </c>
    </row>
    <row r="37" spans="1:5" s="2" customFormat="1" ht="14.25">
      <c r="A37" s="2" t="s">
        <v>31</v>
      </c>
      <c r="C37" s="2">
        <v>2370</v>
      </c>
      <c r="E37" s="14">
        <f>5701-50</f>
        <v>5651</v>
      </c>
    </row>
    <row r="38" s="2" customFormat="1" ht="14.25"/>
    <row r="39" spans="1:5" s="2" customFormat="1" ht="15.75" thickBot="1">
      <c r="A39" s="6" t="s">
        <v>41</v>
      </c>
      <c r="C39" s="20">
        <f>SUM(C36:C38)</f>
        <v>7065</v>
      </c>
      <c r="D39" s="6"/>
      <c r="E39" s="20">
        <f>SUM(E36:E38)</f>
        <v>10346</v>
      </c>
    </row>
    <row r="40" ht="15" thickTop="1"/>
  </sheetData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&amp;R&amp;"Arial,Bold"APPENDIX A</oddHeader>
    <oddFooter>&amp;L&amp;8DM\Reports\2005\06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.28125" style="1" customWidth="1"/>
    <col min="2" max="2" width="47.8515625" style="1" customWidth="1"/>
    <col min="3" max="3" width="12.7109375" style="1" customWidth="1"/>
    <col min="4" max="4" width="2.421875" style="1" customWidth="1"/>
    <col min="5" max="5" width="12.57421875" style="1" customWidth="1"/>
    <col min="6" max="6" width="1.7109375" style="1" customWidth="1"/>
    <col min="7" max="7" width="11.7109375" style="2" customWidth="1"/>
    <col min="8" max="8" width="1.7109375" style="1" customWidth="1"/>
    <col min="9" max="9" width="9.8515625" style="2" customWidth="1"/>
    <col min="10" max="10" width="1.7109375" style="1" customWidth="1"/>
    <col min="11" max="16384" width="9.140625" style="1" customWidth="1"/>
  </cols>
  <sheetData>
    <row r="1" spans="1:9" ht="24" customHeight="1">
      <c r="A1" s="35" t="s">
        <v>72</v>
      </c>
      <c r="B1" s="35"/>
      <c r="C1" s="35"/>
      <c r="D1" s="35"/>
      <c r="E1" s="35"/>
      <c r="F1" s="35"/>
      <c r="G1" s="35"/>
      <c r="H1" s="35"/>
      <c r="I1" s="35"/>
    </row>
    <row r="3" spans="3:12" s="3" customFormat="1" ht="25.5">
      <c r="C3" s="15" t="s">
        <v>67</v>
      </c>
      <c r="E3" s="15" t="s">
        <v>73</v>
      </c>
      <c r="F3" s="4"/>
      <c r="G3" s="15" t="s">
        <v>74</v>
      </c>
      <c r="I3" s="15" t="s">
        <v>34</v>
      </c>
      <c r="L3" s="15"/>
    </row>
    <row r="4" spans="3:9" s="3" customFormat="1" ht="12.75">
      <c r="C4" s="18" t="s">
        <v>17</v>
      </c>
      <c r="E4" s="18" t="s">
        <v>17</v>
      </c>
      <c r="F4" s="5"/>
      <c r="G4" s="18" t="s">
        <v>17</v>
      </c>
      <c r="I4" s="18" t="s">
        <v>17</v>
      </c>
    </row>
    <row r="5" spans="3:9" s="23" customFormat="1" ht="12.75">
      <c r="C5" s="15">
        <v>-1</v>
      </c>
      <c r="E5" s="15">
        <v>-2</v>
      </c>
      <c r="F5" s="4"/>
      <c r="G5" s="15">
        <v>-3</v>
      </c>
      <c r="I5" s="15" t="s">
        <v>66</v>
      </c>
    </row>
    <row r="6" spans="1:4" s="2" customFormat="1" ht="18" customHeight="1">
      <c r="A6" s="6" t="s">
        <v>55</v>
      </c>
      <c r="B6" s="6"/>
      <c r="C6" s="6"/>
      <c r="D6" s="6"/>
    </row>
    <row r="7" spans="2:9" s="2" customFormat="1" ht="15" customHeight="1">
      <c r="B7" s="2" t="s">
        <v>56</v>
      </c>
      <c r="C7" s="2">
        <v>44538</v>
      </c>
      <c r="E7" s="2">
        <v>47838</v>
      </c>
      <c r="G7" s="2">
        <v>47936</v>
      </c>
      <c r="I7" s="2">
        <f>E7-G7</f>
        <v>-98</v>
      </c>
    </row>
    <row r="8" spans="2:9" s="2" customFormat="1" ht="15" customHeight="1">
      <c r="B8" s="2" t="s">
        <v>57</v>
      </c>
      <c r="C8" s="2">
        <v>45215</v>
      </c>
      <c r="E8" s="2">
        <v>45074</v>
      </c>
      <c r="G8" s="2">
        <v>45055</v>
      </c>
      <c r="I8" s="2">
        <f>E8-G8</f>
        <v>19</v>
      </c>
    </row>
    <row r="9" spans="2:9" s="2" customFormat="1" ht="15" customHeight="1">
      <c r="B9" s="22" t="s">
        <v>54</v>
      </c>
      <c r="C9" s="2">
        <f>18172+70601</f>
        <v>88773</v>
      </c>
      <c r="D9" s="22"/>
      <c r="E9" s="2">
        <f>17397+73392</f>
        <v>90789</v>
      </c>
      <c r="G9" s="2">
        <v>91271</v>
      </c>
      <c r="I9" s="2">
        <f>E9-G9</f>
        <v>-482</v>
      </c>
    </row>
    <row r="10" spans="2:9" s="2" customFormat="1" ht="16.5" customHeight="1">
      <c r="B10" s="2" t="s">
        <v>58</v>
      </c>
      <c r="C10" s="2">
        <v>20391</v>
      </c>
      <c r="E10" s="2">
        <v>20420</v>
      </c>
      <c r="G10" s="2">
        <v>19642</v>
      </c>
      <c r="I10" s="2">
        <f>E10-G10</f>
        <v>778</v>
      </c>
    </row>
    <row r="11" spans="1:9" s="2" customFormat="1" ht="15" customHeight="1">
      <c r="A11" s="6" t="s">
        <v>62</v>
      </c>
      <c r="C11" s="6">
        <f>SUM(C7:C10)</f>
        <v>198917</v>
      </c>
      <c r="D11" s="6"/>
      <c r="E11" s="6">
        <f>SUM(E7:E10)</f>
        <v>204121</v>
      </c>
      <c r="F11" s="6"/>
      <c r="G11" s="6">
        <f>SUM(G7:G10)</f>
        <v>203904</v>
      </c>
      <c r="H11" s="6"/>
      <c r="I11" s="6">
        <f>SUM(I7:I10)</f>
        <v>217</v>
      </c>
    </row>
    <row r="12" s="2" customFormat="1" ht="15" customHeight="1">
      <c r="A12" s="6"/>
    </row>
    <row r="13" spans="1:4" s="2" customFormat="1" ht="18" customHeight="1">
      <c r="A13" s="6" t="s">
        <v>23</v>
      </c>
      <c r="B13" s="6"/>
      <c r="C13" s="6"/>
      <c r="D13" s="6"/>
    </row>
    <row r="14" spans="1:9" s="2" customFormat="1" ht="18" customHeight="1">
      <c r="A14" s="6"/>
      <c r="B14" s="2" t="s">
        <v>71</v>
      </c>
      <c r="C14" s="2">
        <v>1237</v>
      </c>
      <c r="E14" s="2">
        <v>1237</v>
      </c>
      <c r="G14" s="2">
        <v>1237</v>
      </c>
      <c r="I14" s="2">
        <f>E14-G14</f>
        <v>0</v>
      </c>
    </row>
    <row r="15" spans="1:9" s="2" customFormat="1" ht="18" customHeight="1">
      <c r="A15" s="6"/>
      <c r="B15" s="2" t="s">
        <v>64</v>
      </c>
      <c r="C15" s="2">
        <v>18085</v>
      </c>
      <c r="E15" s="2">
        <v>15554</v>
      </c>
      <c r="G15" s="2">
        <f>15554-434</f>
        <v>15120</v>
      </c>
      <c r="I15" s="2">
        <f aca="true" t="shared" si="0" ref="I15:I33">E15-G15</f>
        <v>434</v>
      </c>
    </row>
    <row r="16" spans="1:9" s="2" customFormat="1" ht="18" customHeight="1">
      <c r="A16" s="6"/>
      <c r="B16" s="2" t="s">
        <v>42</v>
      </c>
      <c r="C16" s="2">
        <v>2602</v>
      </c>
      <c r="E16" s="2">
        <v>2243</v>
      </c>
      <c r="G16" s="2">
        <v>2243</v>
      </c>
      <c r="I16" s="2">
        <f t="shared" si="0"/>
        <v>0</v>
      </c>
    </row>
    <row r="17" spans="2:9" s="2" customFormat="1" ht="15" customHeight="1">
      <c r="B17" s="2" t="s">
        <v>5</v>
      </c>
      <c r="C17" s="2">
        <v>7044</v>
      </c>
      <c r="E17" s="2">
        <v>6193</v>
      </c>
      <c r="G17" s="2">
        <v>5693</v>
      </c>
      <c r="I17" s="2">
        <f t="shared" si="0"/>
        <v>500</v>
      </c>
    </row>
    <row r="18" spans="2:9" s="2" customFormat="1" ht="15" customHeight="1">
      <c r="B18" s="2" t="s">
        <v>6</v>
      </c>
      <c r="C18" s="2">
        <v>4170</v>
      </c>
      <c r="E18" s="2">
        <v>4120</v>
      </c>
      <c r="G18" s="2">
        <v>4086</v>
      </c>
      <c r="I18" s="2">
        <f t="shared" si="0"/>
        <v>34</v>
      </c>
    </row>
    <row r="19" spans="2:9" s="2" customFormat="1" ht="15" customHeight="1">
      <c r="B19" s="2" t="s">
        <v>39</v>
      </c>
      <c r="C19" s="2">
        <v>392</v>
      </c>
      <c r="E19" s="2">
        <v>392</v>
      </c>
      <c r="G19" s="2">
        <v>392</v>
      </c>
      <c r="I19" s="2">
        <f t="shared" si="0"/>
        <v>0</v>
      </c>
    </row>
    <row r="20" spans="2:9" s="2" customFormat="1" ht="15" customHeight="1">
      <c r="B20" s="2" t="s">
        <v>9</v>
      </c>
      <c r="C20" s="2">
        <v>418</v>
      </c>
      <c r="E20" s="2">
        <v>418</v>
      </c>
      <c r="G20" s="2">
        <v>418</v>
      </c>
      <c r="I20" s="2">
        <f t="shared" si="0"/>
        <v>0</v>
      </c>
    </row>
    <row r="21" spans="2:9" s="2" customFormat="1" ht="15" customHeight="1">
      <c r="B21" s="2" t="s">
        <v>43</v>
      </c>
      <c r="C21" s="2">
        <v>500</v>
      </c>
      <c r="E21" s="2">
        <v>200</v>
      </c>
      <c r="G21" s="2">
        <v>110</v>
      </c>
      <c r="I21" s="2">
        <f t="shared" si="0"/>
        <v>90</v>
      </c>
    </row>
    <row r="22" spans="2:9" s="2" customFormat="1" ht="15" customHeight="1">
      <c r="B22" s="2" t="s">
        <v>10</v>
      </c>
      <c r="C22" s="2">
        <v>820</v>
      </c>
      <c r="E22" s="2">
        <v>820</v>
      </c>
      <c r="G22" s="2">
        <v>820</v>
      </c>
      <c r="I22" s="2">
        <f t="shared" si="0"/>
        <v>0</v>
      </c>
    </row>
    <row r="23" spans="2:9" s="2" customFormat="1" ht="15" customHeight="1">
      <c r="B23" s="2" t="s">
        <v>28</v>
      </c>
      <c r="C23" s="12">
        <v>-2279</v>
      </c>
      <c r="E23" s="12">
        <v>-2279</v>
      </c>
      <c r="F23" s="12"/>
      <c r="G23" s="12">
        <v>-2279</v>
      </c>
      <c r="I23" s="2">
        <f t="shared" si="0"/>
        <v>0</v>
      </c>
    </row>
    <row r="24" spans="2:9" s="2" customFormat="1" ht="15" customHeight="1">
      <c r="B24" s="2" t="s">
        <v>7</v>
      </c>
      <c r="C24" s="8">
        <v>1800</v>
      </c>
      <c r="E24" s="8">
        <v>1800</v>
      </c>
      <c r="F24" s="8"/>
      <c r="G24" s="8">
        <v>1800</v>
      </c>
      <c r="I24" s="2">
        <f t="shared" si="0"/>
        <v>0</v>
      </c>
    </row>
    <row r="25" spans="2:9" s="2" customFormat="1" ht="15" customHeight="1">
      <c r="B25" s="2" t="s">
        <v>69</v>
      </c>
      <c r="C25" s="8">
        <v>1150</v>
      </c>
      <c r="E25" s="8">
        <v>1150</v>
      </c>
      <c r="F25" s="8"/>
      <c r="G25" s="8">
        <v>1150</v>
      </c>
      <c r="I25" s="2">
        <f t="shared" si="0"/>
        <v>0</v>
      </c>
    </row>
    <row r="26" spans="2:9" s="2" customFormat="1" ht="15" customHeight="1">
      <c r="B26" s="2" t="s">
        <v>59</v>
      </c>
      <c r="C26" s="2">
        <v>900</v>
      </c>
      <c r="E26" s="2">
        <v>200</v>
      </c>
      <c r="G26" s="2">
        <v>203</v>
      </c>
      <c r="I26" s="2">
        <f t="shared" si="0"/>
        <v>-3</v>
      </c>
    </row>
    <row r="27" spans="2:9" s="2" customFormat="1" ht="15" customHeight="1">
      <c r="B27" s="2" t="s">
        <v>68</v>
      </c>
      <c r="C27" s="2">
        <v>-1000</v>
      </c>
      <c r="E27" s="2">
        <v>-500</v>
      </c>
      <c r="G27" s="2">
        <v>-1000</v>
      </c>
      <c r="I27" s="2">
        <f t="shared" si="0"/>
        <v>500</v>
      </c>
    </row>
    <row r="28" spans="2:9" s="2" customFormat="1" ht="15" customHeight="1">
      <c r="B28" s="2" t="s">
        <v>70</v>
      </c>
      <c r="C28" s="2">
        <v>0</v>
      </c>
      <c r="E28" s="2">
        <v>1065</v>
      </c>
      <c r="G28" s="2">
        <v>1018</v>
      </c>
      <c r="I28" s="2">
        <f t="shared" si="0"/>
        <v>47</v>
      </c>
    </row>
    <row r="29" spans="2:9" s="2" customFormat="1" ht="15" customHeight="1">
      <c r="B29" s="2" t="s">
        <v>60</v>
      </c>
      <c r="C29" s="2">
        <v>0</v>
      </c>
      <c r="E29" s="2">
        <v>200</v>
      </c>
      <c r="G29" s="2">
        <v>79</v>
      </c>
      <c r="I29" s="2">
        <f t="shared" si="0"/>
        <v>121</v>
      </c>
    </row>
    <row r="30" spans="2:9" s="2" customFormat="1" ht="15" customHeight="1">
      <c r="B30" s="2" t="s">
        <v>38</v>
      </c>
      <c r="C30" s="8">
        <f>-540+402</f>
        <v>-138</v>
      </c>
      <c r="E30" s="8">
        <f>-540+258</f>
        <v>-282</v>
      </c>
      <c r="F30" s="8"/>
      <c r="G30" s="8">
        <f>-540+902+434</f>
        <v>796</v>
      </c>
      <c r="I30" s="2">
        <f t="shared" si="0"/>
        <v>-1078</v>
      </c>
    </row>
    <row r="31" spans="1:9" s="2" customFormat="1" ht="18" customHeight="1">
      <c r="A31" s="6" t="s">
        <v>13</v>
      </c>
      <c r="B31" s="6"/>
      <c r="C31" s="13">
        <f>SUM(C14:C30)</f>
        <v>35701</v>
      </c>
      <c r="D31" s="13"/>
      <c r="E31" s="13">
        <f>SUM(E14:E30)</f>
        <v>32531</v>
      </c>
      <c r="F31" s="13"/>
      <c r="G31" s="13">
        <f>SUM(G14:G30)</f>
        <v>31886</v>
      </c>
      <c r="H31" s="13"/>
      <c r="I31" s="13">
        <f>SUM(I14:I30)</f>
        <v>645</v>
      </c>
    </row>
    <row r="32" spans="1:9" s="2" customFormat="1" ht="18" customHeight="1">
      <c r="A32" s="2" t="s">
        <v>65</v>
      </c>
      <c r="B32" s="6"/>
      <c r="C32" s="7">
        <v>859</v>
      </c>
      <c r="D32" s="6"/>
      <c r="E32" s="7"/>
      <c r="F32" s="11"/>
      <c r="G32" s="11"/>
      <c r="H32" s="7"/>
      <c r="I32" s="2">
        <f t="shared" si="0"/>
        <v>0</v>
      </c>
    </row>
    <row r="33" spans="1:9" s="2" customFormat="1" ht="18" customHeight="1">
      <c r="A33" s="2" t="s">
        <v>37</v>
      </c>
      <c r="C33" s="2">
        <v>36</v>
      </c>
      <c r="E33" s="2">
        <v>-1139</v>
      </c>
      <c r="G33" s="9">
        <v>-277</v>
      </c>
      <c r="H33" s="7"/>
      <c r="I33" s="2">
        <f t="shared" si="0"/>
        <v>-862</v>
      </c>
    </row>
    <row r="34" spans="1:9" s="2" customFormat="1" ht="18" customHeight="1">
      <c r="A34" s="6" t="s">
        <v>12</v>
      </c>
      <c r="B34" s="6"/>
      <c r="C34" s="13">
        <f>C11+C31++C32+C33</f>
        <v>235513</v>
      </c>
      <c r="D34" s="13"/>
      <c r="E34" s="13">
        <f>E11+E31++E32+E33</f>
        <v>235513</v>
      </c>
      <c r="F34" s="13"/>
      <c r="G34" s="13">
        <f>G11+G31++G32+G33</f>
        <v>235513</v>
      </c>
      <c r="H34" s="13"/>
      <c r="I34" s="13">
        <f>I11+I31++I32+I33</f>
        <v>0</v>
      </c>
    </row>
    <row r="35" s="2" customFormat="1" ht="14.25"/>
    <row r="36" spans="1:9" ht="15">
      <c r="A36" s="6" t="s">
        <v>40</v>
      </c>
      <c r="C36" s="6">
        <v>7722</v>
      </c>
      <c r="E36" s="6">
        <v>10263</v>
      </c>
      <c r="G36" s="6">
        <v>10263</v>
      </c>
      <c r="I36" s="6">
        <f>E36-G36</f>
        <v>0</v>
      </c>
    </row>
    <row r="37" spans="1:9" ht="15">
      <c r="A37" s="2" t="s">
        <v>53</v>
      </c>
      <c r="C37" s="6">
        <v>36</v>
      </c>
      <c r="E37" s="6">
        <v>-1139</v>
      </c>
      <c r="F37" s="2"/>
      <c r="G37" s="6">
        <v>-277</v>
      </c>
      <c r="I37" s="6">
        <f>E37-G37</f>
        <v>-862</v>
      </c>
    </row>
    <row r="38" spans="1:9" ht="15.75" thickBot="1">
      <c r="A38" s="6" t="s">
        <v>63</v>
      </c>
      <c r="C38" s="20">
        <f>SUM(C36:C37)</f>
        <v>7758</v>
      </c>
      <c r="D38" s="20"/>
      <c r="E38" s="20">
        <f>SUM(E36:E37)</f>
        <v>9124</v>
      </c>
      <c r="F38" s="20"/>
      <c r="G38" s="20">
        <f>SUM(G36:G37)</f>
        <v>9986</v>
      </c>
      <c r="H38" s="20"/>
      <c r="I38" s="20">
        <f>E38-G38</f>
        <v>-862</v>
      </c>
    </row>
    <row r="39" ht="15" thickTop="1"/>
  </sheetData>
  <mergeCells count="1">
    <mergeCell ref="A1:I1"/>
  </mergeCells>
  <printOptions horizontalCentered="1"/>
  <pageMargins left="0" right="0" top="1.1811023622047245" bottom="0.984251968503937" header="0.5118110236220472" footer="0.5118110236220472"/>
  <pageSetup horizontalDpi="600" verticalDpi="600" orientation="portrait" paperSize="9" scale="95" r:id="rId1"/>
  <headerFooter alignWithMargins="0">
    <oddHeader>&amp;R&amp;"Arial,Bold"&amp;11Appendix A&amp;10
</oddHeader>
    <oddFooter>&amp;R8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B3" sqref="B3"/>
    </sheetView>
  </sheetViews>
  <sheetFormatPr defaultColWidth="9.140625" defaultRowHeight="12.75"/>
  <cols>
    <col min="1" max="1" width="2.28125" style="1" customWidth="1"/>
    <col min="2" max="2" width="47.8515625" style="1" customWidth="1"/>
    <col min="3" max="3" width="12.7109375" style="1" customWidth="1"/>
    <col min="4" max="4" width="2.421875" style="1" customWidth="1"/>
    <col min="5" max="5" width="10.28125" style="1" customWidth="1"/>
    <col min="6" max="6" width="2.421875" style="1" customWidth="1"/>
    <col min="7" max="7" width="12.57421875" style="1" customWidth="1"/>
    <col min="8" max="8" width="1.7109375" style="1" customWidth="1"/>
    <col min="9" max="9" width="11.7109375" style="2" customWidth="1"/>
    <col min="10" max="10" width="1.7109375" style="1" customWidth="1"/>
    <col min="11" max="11" width="9.8515625" style="2" customWidth="1"/>
    <col min="12" max="12" width="1.7109375" style="1" customWidth="1"/>
    <col min="13" max="16384" width="9.140625" style="1" customWidth="1"/>
  </cols>
  <sheetData>
    <row r="1" spans="1:11" ht="24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3:14" s="3" customFormat="1" ht="38.25">
      <c r="C3" s="15" t="s">
        <v>76</v>
      </c>
      <c r="E3" s="23" t="s">
        <v>77</v>
      </c>
      <c r="G3" s="15" t="s">
        <v>67</v>
      </c>
      <c r="H3" s="4"/>
      <c r="I3" s="15" t="s">
        <v>78</v>
      </c>
      <c r="K3" s="15" t="s">
        <v>34</v>
      </c>
      <c r="N3" s="15"/>
    </row>
    <row r="4" spans="3:11" s="3" customFormat="1" ht="12.75">
      <c r="C4" s="18" t="s">
        <v>17</v>
      </c>
      <c r="E4" s="18" t="s">
        <v>17</v>
      </c>
      <c r="G4" s="18" t="s">
        <v>17</v>
      </c>
      <c r="H4" s="5"/>
      <c r="I4" s="18" t="s">
        <v>17</v>
      </c>
      <c r="K4" s="18" t="s">
        <v>17</v>
      </c>
    </row>
    <row r="5" spans="3:11" s="23" customFormat="1" ht="12.75">
      <c r="C5" s="15">
        <v>-1</v>
      </c>
      <c r="E5" s="15">
        <v>-2</v>
      </c>
      <c r="F5" s="4"/>
      <c r="G5" s="15">
        <v>-3</v>
      </c>
      <c r="H5" s="4"/>
      <c r="I5" s="15">
        <v>-4</v>
      </c>
      <c r="K5" s="15" t="s">
        <v>79</v>
      </c>
    </row>
    <row r="6" spans="1:6" s="2" customFormat="1" ht="18" customHeight="1">
      <c r="A6" s="6" t="s">
        <v>55</v>
      </c>
      <c r="B6" s="6"/>
      <c r="C6" s="6"/>
      <c r="D6" s="6"/>
      <c r="E6" s="6"/>
      <c r="F6" s="6"/>
    </row>
    <row r="7" spans="2:11" s="2" customFormat="1" ht="15" customHeight="1">
      <c r="B7" s="2" t="s">
        <v>56</v>
      </c>
      <c r="C7" s="2">
        <v>48902</v>
      </c>
      <c r="E7" s="2">
        <f>12-12</f>
        <v>0</v>
      </c>
      <c r="G7" s="2">
        <f>SUM(C7:E7)</f>
        <v>48902</v>
      </c>
      <c r="I7" s="2">
        <v>50761</v>
      </c>
      <c r="K7" s="2">
        <f>G7-I7</f>
        <v>-1859</v>
      </c>
    </row>
    <row r="8" spans="2:11" s="2" customFormat="1" ht="15" customHeight="1">
      <c r="B8" s="2" t="s">
        <v>57</v>
      </c>
      <c r="C8" s="2">
        <v>46929</v>
      </c>
      <c r="E8" s="2">
        <f>50</f>
        <v>50</v>
      </c>
      <c r="G8" s="2">
        <f>SUM(C8:E8)</f>
        <v>46979</v>
      </c>
      <c r="I8" s="2">
        <f>46929+50</f>
        <v>46979</v>
      </c>
      <c r="K8" s="2">
        <f>G8-I8</f>
        <v>0</v>
      </c>
    </row>
    <row r="9" spans="2:11" s="2" customFormat="1" ht="15" customHeight="1">
      <c r="B9" s="22" t="s">
        <v>54</v>
      </c>
      <c r="C9" s="2">
        <v>92950</v>
      </c>
      <c r="D9" s="22"/>
      <c r="E9" s="22">
        <f>458</f>
        <v>458</v>
      </c>
      <c r="F9" s="22"/>
      <c r="G9" s="2">
        <f>SUM(C9:E9)</f>
        <v>93408</v>
      </c>
      <c r="I9" s="2">
        <f>93408+292</f>
        <v>93700</v>
      </c>
      <c r="K9" s="2">
        <f>G9-I9</f>
        <v>-292</v>
      </c>
    </row>
    <row r="10" spans="2:11" s="2" customFormat="1" ht="16.5" customHeight="1">
      <c r="B10" s="2" t="s">
        <v>58</v>
      </c>
      <c r="C10" s="2">
        <v>21664</v>
      </c>
      <c r="E10" s="2">
        <f>150+32</f>
        <v>182</v>
      </c>
      <c r="G10" s="2">
        <f>SUM(C10:E10)</f>
        <v>21846</v>
      </c>
      <c r="I10" s="2">
        <v>21846</v>
      </c>
      <c r="K10" s="2">
        <f>G10-I10</f>
        <v>0</v>
      </c>
    </row>
    <row r="11" spans="1:11" s="2" customFormat="1" ht="15" customHeight="1">
      <c r="A11" s="6" t="s">
        <v>62</v>
      </c>
      <c r="C11" s="6">
        <f>SUM(C7:C10)</f>
        <v>210445</v>
      </c>
      <c r="D11" s="6"/>
      <c r="E11" s="6">
        <f>SUM(E7:E10)</f>
        <v>690</v>
      </c>
      <c r="F11" s="6"/>
      <c r="G11" s="6">
        <f>SUM(C11:E11)</f>
        <v>211135</v>
      </c>
      <c r="H11" s="6"/>
      <c r="I11" s="6">
        <f>SUM(I7:I10)</f>
        <v>213286</v>
      </c>
      <c r="J11" s="6"/>
      <c r="K11" s="6">
        <f>SUM(K7:K10)</f>
        <v>-2151</v>
      </c>
    </row>
    <row r="12" s="2" customFormat="1" ht="15" customHeight="1">
      <c r="A12" s="6"/>
    </row>
    <row r="13" spans="1:6" s="2" customFormat="1" ht="18" customHeight="1">
      <c r="A13" s="6" t="s">
        <v>23</v>
      </c>
      <c r="B13" s="6"/>
      <c r="C13" s="6"/>
      <c r="D13" s="6"/>
      <c r="E13" s="6"/>
      <c r="F13" s="6"/>
    </row>
    <row r="14" s="2" customFormat="1" ht="18" customHeight="1">
      <c r="A14" s="6"/>
    </row>
    <row r="15" spans="1:11" s="2" customFormat="1" ht="18" customHeight="1">
      <c r="A15" s="6"/>
      <c r="B15" s="2" t="s">
        <v>64</v>
      </c>
      <c r="C15" s="2">
        <v>16056</v>
      </c>
      <c r="G15" s="2">
        <f aca="true" t="shared" si="0" ref="G15:G33">SUM(C15:E15)</f>
        <v>16056</v>
      </c>
      <c r="I15" s="2">
        <v>16056</v>
      </c>
      <c r="K15" s="2">
        <f aca="true" t="shared" si="1" ref="K15:K33">G15-I15</f>
        <v>0</v>
      </c>
    </row>
    <row r="16" spans="1:11" s="2" customFormat="1" ht="18" customHeight="1">
      <c r="A16" s="6"/>
      <c r="B16" s="2" t="s">
        <v>42</v>
      </c>
      <c r="C16" s="2">
        <v>3034</v>
      </c>
      <c r="G16" s="2">
        <f t="shared" si="0"/>
        <v>3034</v>
      </c>
      <c r="I16" s="2">
        <v>3034</v>
      </c>
      <c r="K16" s="2">
        <f t="shared" si="1"/>
        <v>0</v>
      </c>
    </row>
    <row r="17" spans="1:11" s="2" customFormat="1" ht="18" customHeight="1">
      <c r="A17" s="6"/>
      <c r="B17" s="2" t="s">
        <v>80</v>
      </c>
      <c r="C17" s="2">
        <v>254</v>
      </c>
      <c r="G17" s="2">
        <f t="shared" si="0"/>
        <v>254</v>
      </c>
      <c r="I17" s="2">
        <v>254</v>
      </c>
      <c r="K17" s="2">
        <f t="shared" si="1"/>
        <v>0</v>
      </c>
    </row>
    <row r="18" spans="1:11" s="2" customFormat="1" ht="18" customHeight="1">
      <c r="A18" s="6"/>
      <c r="B18" s="2" t="s">
        <v>71</v>
      </c>
      <c r="C18" s="2">
        <v>1446</v>
      </c>
      <c r="E18" s="2">
        <f>-30-12+50-40-16-32</f>
        <v>-80</v>
      </c>
      <c r="G18" s="2">
        <f t="shared" si="0"/>
        <v>1366</v>
      </c>
      <c r="I18" s="2">
        <v>1366</v>
      </c>
      <c r="K18" s="2">
        <f t="shared" si="1"/>
        <v>0</v>
      </c>
    </row>
    <row r="19" spans="2:11" s="2" customFormat="1" ht="15" customHeight="1">
      <c r="B19" s="2" t="s">
        <v>5</v>
      </c>
      <c r="C19" s="2">
        <v>6583</v>
      </c>
      <c r="E19" s="2">
        <v>-57</v>
      </c>
      <c r="G19" s="2">
        <f t="shared" si="0"/>
        <v>6526</v>
      </c>
      <c r="I19" s="2">
        <v>6526</v>
      </c>
      <c r="K19" s="2">
        <f t="shared" si="1"/>
        <v>0</v>
      </c>
    </row>
    <row r="20" spans="2:11" s="2" customFormat="1" ht="15" customHeight="1">
      <c r="B20" s="2" t="s">
        <v>6</v>
      </c>
      <c r="C20" s="2">
        <v>4270</v>
      </c>
      <c r="E20" s="2">
        <v>12</v>
      </c>
      <c r="G20" s="2">
        <f t="shared" si="0"/>
        <v>4282</v>
      </c>
      <c r="I20" s="2">
        <v>4282</v>
      </c>
      <c r="K20" s="2">
        <f t="shared" si="1"/>
        <v>0</v>
      </c>
    </row>
    <row r="21" spans="2:11" s="2" customFormat="1" ht="15" customHeight="1">
      <c r="B21" s="2" t="s">
        <v>39</v>
      </c>
      <c r="C21" s="2">
        <v>422</v>
      </c>
      <c r="G21" s="2">
        <f t="shared" si="0"/>
        <v>422</v>
      </c>
      <c r="I21" s="2">
        <v>422</v>
      </c>
      <c r="K21" s="2">
        <f t="shared" si="1"/>
        <v>0</v>
      </c>
    </row>
    <row r="22" spans="2:11" s="2" customFormat="1" ht="15" customHeight="1">
      <c r="B22" s="2" t="s">
        <v>9</v>
      </c>
      <c r="C22" s="2">
        <v>2500</v>
      </c>
      <c r="E22" s="2">
        <v>-85</v>
      </c>
      <c r="G22" s="2">
        <f t="shared" si="0"/>
        <v>2415</v>
      </c>
      <c r="I22" s="2">
        <v>2415</v>
      </c>
      <c r="K22" s="2">
        <f t="shared" si="1"/>
        <v>0</v>
      </c>
    </row>
    <row r="23" spans="2:11" s="2" customFormat="1" ht="15" customHeight="1">
      <c r="B23" s="2" t="s">
        <v>11</v>
      </c>
      <c r="C23" s="2">
        <v>350</v>
      </c>
      <c r="G23" s="2">
        <f t="shared" si="0"/>
        <v>350</v>
      </c>
      <c r="I23" s="2">
        <v>350</v>
      </c>
      <c r="K23" s="2">
        <f t="shared" si="1"/>
        <v>0</v>
      </c>
    </row>
    <row r="24" spans="2:11" s="2" customFormat="1" ht="15" customHeight="1">
      <c r="B24" s="2" t="s">
        <v>43</v>
      </c>
      <c r="C24" s="2">
        <v>500</v>
      </c>
      <c r="G24" s="2">
        <f t="shared" si="0"/>
        <v>500</v>
      </c>
      <c r="I24" s="2">
        <v>500</v>
      </c>
      <c r="K24" s="2">
        <f t="shared" si="1"/>
        <v>0</v>
      </c>
    </row>
    <row r="25" spans="2:11" s="2" customFormat="1" ht="15" customHeight="1">
      <c r="B25" s="2" t="s">
        <v>10</v>
      </c>
      <c r="C25" s="2">
        <v>820</v>
      </c>
      <c r="G25" s="2">
        <f t="shared" si="0"/>
        <v>820</v>
      </c>
      <c r="I25" s="2">
        <v>820</v>
      </c>
      <c r="K25" s="2">
        <f t="shared" si="1"/>
        <v>0</v>
      </c>
    </row>
    <row r="26" spans="2:11" s="2" customFormat="1" ht="15" customHeight="1">
      <c r="B26" s="2" t="s">
        <v>81</v>
      </c>
      <c r="C26" s="2">
        <v>-128</v>
      </c>
      <c r="G26" s="2">
        <f t="shared" si="0"/>
        <v>-128</v>
      </c>
      <c r="I26" s="2">
        <v>-128</v>
      </c>
      <c r="K26" s="2">
        <f t="shared" si="1"/>
        <v>0</v>
      </c>
    </row>
    <row r="27" spans="2:11" s="2" customFormat="1" ht="15" customHeight="1">
      <c r="B27" s="2" t="s">
        <v>28</v>
      </c>
      <c r="C27" s="12">
        <v>-2279</v>
      </c>
      <c r="G27" s="2">
        <f t="shared" si="0"/>
        <v>-2279</v>
      </c>
      <c r="H27" s="12"/>
      <c r="I27" s="12">
        <v>-2279</v>
      </c>
      <c r="K27" s="2">
        <f t="shared" si="1"/>
        <v>0</v>
      </c>
    </row>
    <row r="28" spans="2:11" s="2" customFormat="1" ht="15" customHeight="1">
      <c r="B28" s="2" t="s">
        <v>7</v>
      </c>
      <c r="C28" s="8">
        <v>1800</v>
      </c>
      <c r="G28" s="2">
        <f t="shared" si="0"/>
        <v>1800</v>
      </c>
      <c r="H28" s="8"/>
      <c r="I28" s="8">
        <v>1800</v>
      </c>
      <c r="K28" s="2">
        <f t="shared" si="1"/>
        <v>0</v>
      </c>
    </row>
    <row r="29" spans="2:11" s="2" customFormat="1" ht="15" customHeight="1">
      <c r="B29" s="2" t="s">
        <v>69</v>
      </c>
      <c r="C29" s="8">
        <v>1251</v>
      </c>
      <c r="G29" s="2">
        <f t="shared" si="0"/>
        <v>1251</v>
      </c>
      <c r="H29" s="8"/>
      <c r="I29" s="8">
        <v>1251</v>
      </c>
      <c r="K29" s="2">
        <f t="shared" si="1"/>
        <v>0</v>
      </c>
    </row>
    <row r="30" spans="2:11" s="2" customFormat="1" ht="15" customHeight="1">
      <c r="B30" s="2" t="s">
        <v>98</v>
      </c>
      <c r="C30" s="2">
        <v>500</v>
      </c>
      <c r="E30" s="2">
        <v>-40</v>
      </c>
      <c r="G30" s="2">
        <f t="shared" si="0"/>
        <v>460</v>
      </c>
      <c r="I30" s="2">
        <v>460</v>
      </c>
      <c r="K30" s="2">
        <f t="shared" si="1"/>
        <v>0</v>
      </c>
    </row>
    <row r="31" spans="2:11" s="2" customFormat="1" ht="15" customHeight="1">
      <c r="B31" s="2" t="s">
        <v>68</v>
      </c>
      <c r="C31" s="2">
        <v>-2750</v>
      </c>
      <c r="G31" s="2">
        <f t="shared" si="0"/>
        <v>-2750</v>
      </c>
      <c r="I31" s="2">
        <v>-2750</v>
      </c>
      <c r="K31" s="2">
        <f t="shared" si="1"/>
        <v>0</v>
      </c>
    </row>
    <row r="32" spans="2:11" s="2" customFormat="1" ht="15" customHeight="1">
      <c r="B32" s="2" t="s">
        <v>82</v>
      </c>
      <c r="C32" s="2">
        <v>440</v>
      </c>
      <c r="E32" s="2">
        <v>-440</v>
      </c>
      <c r="G32" s="2">
        <f t="shared" si="0"/>
        <v>0</v>
      </c>
      <c r="I32" s="2">
        <v>0</v>
      </c>
      <c r="K32" s="2">
        <f t="shared" si="1"/>
        <v>0</v>
      </c>
    </row>
    <row r="33" spans="2:11" s="2" customFormat="1" ht="15" customHeight="1">
      <c r="B33" s="2" t="s">
        <v>61</v>
      </c>
      <c r="C33" s="2">
        <v>-1000</v>
      </c>
      <c r="G33" s="2">
        <f t="shared" si="0"/>
        <v>-1000</v>
      </c>
      <c r="I33" s="2">
        <v>-1000</v>
      </c>
      <c r="K33" s="2">
        <f t="shared" si="1"/>
        <v>0</v>
      </c>
    </row>
    <row r="34" spans="1:11" s="2" customFormat="1" ht="18" customHeight="1">
      <c r="A34" s="6" t="s">
        <v>13</v>
      </c>
      <c r="B34" s="6"/>
      <c r="C34" s="13">
        <f>SUM(C14:C33)</f>
        <v>34069</v>
      </c>
      <c r="D34" s="13"/>
      <c r="E34" s="13">
        <f>SUM(E14:E33)</f>
        <v>-690</v>
      </c>
      <c r="F34" s="13"/>
      <c r="G34" s="13">
        <f>SUM(C34:F34)</f>
        <v>33379</v>
      </c>
      <c r="H34" s="13"/>
      <c r="I34" s="13">
        <f>SUM(I14:I33)</f>
        <v>33379</v>
      </c>
      <c r="J34" s="13"/>
      <c r="K34" s="13">
        <f>SUM(K14:K33)</f>
        <v>0</v>
      </c>
    </row>
    <row r="35" spans="2:10" s="2" customFormat="1" ht="18" customHeight="1">
      <c r="B35" s="6"/>
      <c r="C35" s="7"/>
      <c r="D35" s="6"/>
      <c r="E35" s="6"/>
      <c r="F35" s="6"/>
      <c r="G35" s="7"/>
      <c r="H35" s="11"/>
      <c r="I35" s="11"/>
      <c r="J35" s="7"/>
    </row>
    <row r="36" spans="1:11" s="2" customFormat="1" ht="18" customHeight="1">
      <c r="A36" s="2" t="s">
        <v>37</v>
      </c>
      <c r="C36" s="2">
        <v>-1624</v>
      </c>
      <c r="G36" s="2">
        <f>SUM(C36:E36)</f>
        <v>-1624</v>
      </c>
      <c r="I36" s="9">
        <v>-3775</v>
      </c>
      <c r="J36" s="7"/>
      <c r="K36" s="2">
        <f>G36-I36</f>
        <v>2151</v>
      </c>
    </row>
    <row r="37" spans="1:11" s="2" customFormat="1" ht="18" customHeight="1">
      <c r="A37" s="6" t="s">
        <v>12</v>
      </c>
      <c r="B37" s="6"/>
      <c r="C37" s="13">
        <f>C11+C34++C35+C36</f>
        <v>242890</v>
      </c>
      <c r="D37" s="13"/>
      <c r="E37" s="13">
        <f>E11+E34++E35+E36</f>
        <v>0</v>
      </c>
      <c r="F37" s="13"/>
      <c r="G37" s="13">
        <f>G11+G34++G35+G36</f>
        <v>242890</v>
      </c>
      <c r="H37" s="13"/>
      <c r="I37" s="13">
        <f>I11+I34++I35+I36</f>
        <v>242890</v>
      </c>
      <c r="J37" s="13"/>
      <c r="K37" s="13">
        <f>K11+K34++K35+K36</f>
        <v>0</v>
      </c>
    </row>
    <row r="38" s="2" customFormat="1" ht="14.25"/>
    <row r="39" spans="1:11" ht="15">
      <c r="A39" s="6" t="s">
        <v>40</v>
      </c>
      <c r="C39" s="6">
        <v>9124</v>
      </c>
      <c r="G39" s="6">
        <v>9124</v>
      </c>
      <c r="I39" s="6">
        <v>9986</v>
      </c>
      <c r="K39" s="1"/>
    </row>
    <row r="40" spans="1:11" ht="15">
      <c r="A40" s="2" t="s">
        <v>53</v>
      </c>
      <c r="C40" s="6">
        <v>-1624</v>
      </c>
      <c r="G40" s="6">
        <v>-1624</v>
      </c>
      <c r="H40" s="2"/>
      <c r="I40" s="6">
        <v>-3775</v>
      </c>
      <c r="K40" s="1"/>
    </row>
    <row r="41" spans="1:11" ht="15.75" thickBot="1">
      <c r="A41" s="6" t="s">
        <v>110</v>
      </c>
      <c r="C41" s="20">
        <f>SUM(C39:C40)</f>
        <v>7500</v>
      </c>
      <c r="D41" s="20"/>
      <c r="E41" s="20">
        <f>SUM(E39:E40)</f>
        <v>0</v>
      </c>
      <c r="F41" s="20"/>
      <c r="G41" s="20">
        <f>SUM(G39:G40)</f>
        <v>7500</v>
      </c>
      <c r="H41" s="20"/>
      <c r="I41" s="20">
        <f>SUM(I39:I40)</f>
        <v>6211</v>
      </c>
      <c r="K41" s="1"/>
    </row>
    <row r="42" ht="15" thickTop="1"/>
  </sheetData>
  <mergeCells count="1">
    <mergeCell ref="A1:K1"/>
  </mergeCells>
  <printOptions horizontalCentered="1"/>
  <pageMargins left="0" right="0" top="1.1811023622047245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&amp;R&amp;"Arial,Bold"&amp;11Appendix C&amp;10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5" sqref="A5"/>
    </sheetView>
  </sheetViews>
  <sheetFormatPr defaultColWidth="9.140625" defaultRowHeight="12.75"/>
  <cols>
    <col min="1" max="1" width="52.57421875" style="0" bestFit="1" customWidth="1"/>
    <col min="2" max="2" width="11.57421875" style="25" bestFit="1" customWidth="1"/>
    <col min="3" max="3" width="11.57421875" style="25" customWidth="1"/>
    <col min="4" max="4" width="15.57421875" style="25" bestFit="1" customWidth="1"/>
    <col min="5" max="5" width="12.7109375" style="25" customWidth="1"/>
    <col min="6" max="6" width="11.421875" style="25" bestFit="1" customWidth="1"/>
    <col min="7" max="7" width="9.140625" style="25" customWidth="1"/>
    <col min="8" max="8" width="9.140625" style="26" customWidth="1"/>
  </cols>
  <sheetData>
    <row r="1" ht="12.75">
      <c r="A1" s="24" t="s">
        <v>97</v>
      </c>
    </row>
    <row r="3" spans="2:8" s="24" customFormat="1" ht="12.75">
      <c r="B3" s="27" t="s">
        <v>83</v>
      </c>
      <c r="C3" s="27" t="s">
        <v>84</v>
      </c>
      <c r="D3" s="27" t="s">
        <v>0</v>
      </c>
      <c r="E3" s="27" t="s">
        <v>85</v>
      </c>
      <c r="F3" s="27" t="s">
        <v>86</v>
      </c>
      <c r="G3" s="27" t="s">
        <v>83</v>
      </c>
      <c r="H3" s="27"/>
    </row>
    <row r="4" spans="2:8" s="24" customFormat="1" ht="12.75">
      <c r="B4" s="27"/>
      <c r="C4" s="27" t="s">
        <v>87</v>
      </c>
      <c r="D4" s="27" t="s">
        <v>88</v>
      </c>
      <c r="E4" s="27" t="s">
        <v>89</v>
      </c>
      <c r="F4" s="27" t="s">
        <v>90</v>
      </c>
      <c r="G4" s="27" t="s">
        <v>91</v>
      </c>
      <c r="H4" s="27"/>
    </row>
    <row r="5" spans="2:8" s="24" customFormat="1" ht="12.75">
      <c r="B5" s="27"/>
      <c r="C5" s="27" t="s">
        <v>92</v>
      </c>
      <c r="D5" s="27"/>
      <c r="E5" s="27" t="s">
        <v>93</v>
      </c>
      <c r="F5" s="27"/>
      <c r="G5" s="27"/>
      <c r="H5" s="27"/>
    </row>
    <row r="6" spans="2:8" s="24" customFormat="1" ht="12.75">
      <c r="B6" s="27"/>
      <c r="C6" s="27"/>
      <c r="D6" s="27"/>
      <c r="E6" s="27"/>
      <c r="F6" s="27"/>
      <c r="G6" s="27"/>
      <c r="H6" s="27"/>
    </row>
    <row r="7" spans="2:8" s="24" customFormat="1" ht="12.75">
      <c r="B7" s="28" t="s">
        <v>94</v>
      </c>
      <c r="C7" s="28" t="s">
        <v>94</v>
      </c>
      <c r="D7" s="28" t="s">
        <v>94</v>
      </c>
      <c r="E7" s="28" t="s">
        <v>94</v>
      </c>
      <c r="F7" s="28" t="s">
        <v>94</v>
      </c>
      <c r="G7" s="28" t="s">
        <v>94</v>
      </c>
      <c r="H7" s="27"/>
    </row>
    <row r="9" spans="1:8" ht="12.75">
      <c r="A9" t="s">
        <v>104</v>
      </c>
      <c r="B9" s="29"/>
      <c r="C9" s="29"/>
      <c r="D9" s="29"/>
      <c r="E9" s="29">
        <v>30</v>
      </c>
      <c r="F9" s="29"/>
      <c r="G9" s="29">
        <v>-30</v>
      </c>
      <c r="H9" s="30"/>
    </row>
    <row r="10" spans="1:8" ht="12.75">
      <c r="A10" t="s">
        <v>105</v>
      </c>
      <c r="B10" s="29">
        <v>40</v>
      </c>
      <c r="C10" s="29"/>
      <c r="D10" s="29"/>
      <c r="E10" s="29"/>
      <c r="F10" s="29"/>
      <c r="G10" s="29">
        <v>-40</v>
      </c>
      <c r="H10" s="30"/>
    </row>
    <row r="11" spans="1:8" ht="12.75">
      <c r="A11" t="s">
        <v>95</v>
      </c>
      <c r="B11" s="29">
        <v>85</v>
      </c>
      <c r="C11" s="29"/>
      <c r="D11" s="29"/>
      <c r="E11" s="29"/>
      <c r="F11" s="29"/>
      <c r="G11" s="29">
        <v>-85</v>
      </c>
      <c r="H11" s="30"/>
    </row>
    <row r="12" spans="1:8" ht="25.5">
      <c r="A12" s="31" t="s">
        <v>101</v>
      </c>
      <c r="B12" s="29"/>
      <c r="C12" s="29"/>
      <c r="D12" s="29">
        <v>57</v>
      </c>
      <c r="E12" s="29"/>
      <c r="F12" s="29"/>
      <c r="G12" s="29">
        <v>-57</v>
      </c>
      <c r="H12" s="30"/>
    </row>
    <row r="13" spans="1:8" ht="12.75">
      <c r="A13" s="31" t="s">
        <v>99</v>
      </c>
      <c r="B13" s="29"/>
      <c r="C13" s="29"/>
      <c r="D13" s="29"/>
      <c r="E13" s="29">
        <v>440</v>
      </c>
      <c r="F13" s="29"/>
      <c r="G13" s="29">
        <v>-440</v>
      </c>
      <c r="H13" s="30"/>
    </row>
    <row r="14" spans="1:8" ht="25.5">
      <c r="A14" s="31" t="s">
        <v>106</v>
      </c>
      <c r="B14" s="29"/>
      <c r="C14" s="29"/>
      <c r="D14" s="29"/>
      <c r="E14" s="29"/>
      <c r="F14" s="29">
        <v>12</v>
      </c>
      <c r="G14" s="29">
        <v>-12</v>
      </c>
      <c r="H14" s="30"/>
    </row>
    <row r="15" spans="1:8" ht="12.75">
      <c r="A15" s="31" t="s">
        <v>107</v>
      </c>
      <c r="B15" s="29">
        <v>-7</v>
      </c>
      <c r="C15" s="29">
        <v>-7</v>
      </c>
      <c r="D15" s="29">
        <v>-12</v>
      </c>
      <c r="E15" s="29">
        <v>-12</v>
      </c>
      <c r="F15" s="29">
        <v>-12</v>
      </c>
      <c r="G15" s="29">
        <v>50</v>
      </c>
      <c r="H15" s="30"/>
    </row>
    <row r="16" spans="1:8" ht="12.75">
      <c r="A16" s="31" t="s">
        <v>100</v>
      </c>
      <c r="B16" s="29">
        <v>40</v>
      </c>
      <c r="C16" s="29"/>
      <c r="D16" s="29"/>
      <c r="E16" s="29"/>
      <c r="F16" s="29"/>
      <c r="G16" s="29">
        <v>-40</v>
      </c>
      <c r="H16" s="30"/>
    </row>
    <row r="17" spans="1:8" ht="12.75">
      <c r="A17" s="31" t="s">
        <v>103</v>
      </c>
      <c r="B17" s="29">
        <f>2+3</f>
        <v>5</v>
      </c>
      <c r="C17" s="29">
        <v>6</v>
      </c>
      <c r="D17" s="29">
        <v>5</v>
      </c>
      <c r="E17" s="29"/>
      <c r="F17" s="29"/>
      <c r="G17" s="29">
        <v>-16</v>
      </c>
      <c r="H17" s="30"/>
    </row>
    <row r="18" spans="1:8" ht="12.75">
      <c r="A18" s="31" t="s">
        <v>108</v>
      </c>
      <c r="B18" s="29">
        <v>-33</v>
      </c>
      <c r="C18" s="29">
        <v>33</v>
      </c>
      <c r="D18" s="29"/>
      <c r="E18" s="29"/>
      <c r="F18" s="29"/>
      <c r="G18" s="29"/>
      <c r="H18" s="30"/>
    </row>
    <row r="19" spans="1:8" ht="12.75">
      <c r="A19" s="31" t="s">
        <v>109</v>
      </c>
      <c r="B19" s="29">
        <v>-12</v>
      </c>
      <c r="C19" s="29"/>
      <c r="D19" s="29"/>
      <c r="E19" s="29"/>
      <c r="F19" s="29"/>
      <c r="G19" s="29">
        <v>12</v>
      </c>
      <c r="H19" s="30"/>
    </row>
    <row r="20" spans="1:8" ht="12.75">
      <c r="A20" s="31" t="s">
        <v>102</v>
      </c>
      <c r="B20" s="29">
        <v>32</v>
      </c>
      <c r="C20" s="29"/>
      <c r="D20" s="29"/>
      <c r="E20" s="29"/>
      <c r="F20" s="29"/>
      <c r="G20" s="29">
        <v>-32</v>
      </c>
      <c r="H20" s="30"/>
    </row>
    <row r="21" spans="1:8" ht="12.75">
      <c r="A21" s="31"/>
      <c r="B21" s="29"/>
      <c r="C21" s="29"/>
      <c r="D21" s="29"/>
      <c r="E21" s="29"/>
      <c r="F21" s="29"/>
      <c r="G21" s="29"/>
      <c r="H21" s="30"/>
    </row>
    <row r="22" spans="2:8" ht="12.75">
      <c r="B22" s="29"/>
      <c r="C22" s="29"/>
      <c r="D22" s="29"/>
      <c r="E22" s="29"/>
      <c r="F22" s="29"/>
      <c r="G22" s="29"/>
      <c r="H22" s="30"/>
    </row>
    <row r="23" spans="1:8" s="32" customFormat="1" ht="21.75" customHeight="1" thickBot="1">
      <c r="A23" s="32" t="s">
        <v>96</v>
      </c>
      <c r="B23" s="33">
        <f aca="true" t="shared" si="0" ref="B23:G23">SUM(B8:B22)</f>
        <v>150</v>
      </c>
      <c r="C23" s="33">
        <f t="shared" si="0"/>
        <v>32</v>
      </c>
      <c r="D23" s="33">
        <f t="shared" si="0"/>
        <v>50</v>
      </c>
      <c r="E23" s="33">
        <f t="shared" si="0"/>
        <v>458</v>
      </c>
      <c r="F23" s="33">
        <f t="shared" si="0"/>
        <v>0</v>
      </c>
      <c r="G23" s="33">
        <f t="shared" si="0"/>
        <v>-690</v>
      </c>
      <c r="H23" s="34"/>
    </row>
    <row r="24" ht="13.5" thickTop="1"/>
    <row r="25" spans="2:8" ht="12.75">
      <c r="B25" s="29"/>
      <c r="C25" s="29"/>
      <c r="D25" s="29"/>
      <c r="E25" s="29"/>
      <c r="F25" s="29"/>
      <c r="G25" s="29"/>
      <c r="H25" s="30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&amp;R&amp;"Arial,Bold"Appendix C</oddHeader>
    <oddFooter>&amp;R11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22">
      <selection activeCell="B34" sqref="B34"/>
    </sheetView>
  </sheetViews>
  <sheetFormatPr defaultColWidth="9.140625" defaultRowHeight="12.75"/>
  <cols>
    <col min="1" max="1" width="3.421875" style="1" customWidth="1"/>
    <col min="2" max="2" width="37.28125" style="1" customWidth="1"/>
    <col min="3" max="3" width="12.57421875" style="1" customWidth="1"/>
    <col min="4" max="4" width="1.7109375" style="1" customWidth="1"/>
    <col min="5" max="5" width="12.57421875" style="1" customWidth="1"/>
    <col min="6" max="6" width="1.7109375" style="1" customWidth="1"/>
    <col min="7" max="7" width="11.7109375" style="2" customWidth="1"/>
    <col min="8" max="8" width="1.7109375" style="1" customWidth="1"/>
    <col min="9" max="9" width="9.8515625" style="2" customWidth="1"/>
    <col min="10" max="10" width="1.7109375" style="1" customWidth="1"/>
    <col min="11" max="16384" width="9.140625" style="1" customWidth="1"/>
  </cols>
  <sheetData>
    <row r="1" spans="1:9" ht="14.25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</row>
    <row r="3" spans="3:9" s="3" customFormat="1" ht="12.75">
      <c r="C3" s="4" t="s">
        <v>32</v>
      </c>
      <c r="D3" s="4"/>
      <c r="E3" s="4" t="s">
        <v>33</v>
      </c>
      <c r="G3" s="4" t="s">
        <v>34</v>
      </c>
      <c r="I3" s="4"/>
    </row>
    <row r="4" spans="3:9" s="3" customFormat="1" ht="12.75">
      <c r="C4" s="4"/>
      <c r="D4" s="4"/>
      <c r="E4" s="4"/>
      <c r="G4" s="4"/>
      <c r="I4" s="4"/>
    </row>
    <row r="5" spans="3:9" s="3" customFormat="1" ht="12.75">
      <c r="C5" s="5" t="s">
        <v>17</v>
      </c>
      <c r="D5" s="5"/>
      <c r="E5" s="5" t="s">
        <v>17</v>
      </c>
      <c r="G5" s="5" t="s">
        <v>17</v>
      </c>
      <c r="I5" s="5"/>
    </row>
    <row r="6" spans="3:5" s="3" customFormat="1" ht="12.75">
      <c r="C6" s="5"/>
      <c r="D6" s="5"/>
      <c r="E6" s="5"/>
    </row>
    <row r="7" spans="1:2" s="2" customFormat="1" ht="18" customHeight="1">
      <c r="A7" s="6" t="s">
        <v>18</v>
      </c>
      <c r="B7" s="6"/>
    </row>
    <row r="8" spans="2:7" s="2" customFormat="1" ht="15" customHeight="1">
      <c r="B8" s="2" t="s">
        <v>19</v>
      </c>
      <c r="C8" s="2">
        <v>29055</v>
      </c>
      <c r="E8" s="2">
        <v>29055</v>
      </c>
      <c r="G8" s="2">
        <f>C8-E8</f>
        <v>0</v>
      </c>
    </row>
    <row r="9" spans="2:7" s="2" customFormat="1" ht="15" customHeight="1">
      <c r="B9" s="2" t="s">
        <v>20</v>
      </c>
      <c r="C9" s="2">
        <v>142053</v>
      </c>
      <c r="E9" s="2">
        <v>142053</v>
      </c>
      <c r="G9" s="2">
        <f>C9-E9</f>
        <v>0</v>
      </c>
    </row>
    <row r="10" spans="2:7" s="2" customFormat="1" ht="15" customHeight="1">
      <c r="B10" s="2" t="s">
        <v>0</v>
      </c>
      <c r="C10" s="2">
        <v>28096</v>
      </c>
      <c r="E10" s="2">
        <v>28096</v>
      </c>
      <c r="G10" s="2">
        <f>C10-E10</f>
        <v>0</v>
      </c>
    </row>
    <row r="11" spans="2:7" s="2" customFormat="1" ht="15" customHeight="1">
      <c r="B11" s="2" t="s">
        <v>1</v>
      </c>
      <c r="C11" s="2">
        <v>12629</v>
      </c>
      <c r="E11" s="2">
        <v>12629</v>
      </c>
      <c r="G11" s="2">
        <f>C11-E11</f>
        <v>0</v>
      </c>
    </row>
    <row r="12" spans="2:7" s="2" customFormat="1" ht="15" customHeight="1">
      <c r="B12" s="2" t="s">
        <v>2</v>
      </c>
      <c r="C12" s="2">
        <v>77020</v>
      </c>
      <c r="E12" s="2">
        <v>77020</v>
      </c>
      <c r="G12" s="2">
        <f>C12-E12</f>
        <v>0</v>
      </c>
    </row>
    <row r="13" spans="1:2" s="2" customFormat="1" ht="18" customHeight="1">
      <c r="A13" s="6" t="s">
        <v>21</v>
      </c>
      <c r="B13" s="6"/>
    </row>
    <row r="14" spans="2:7" s="2" customFormat="1" ht="15" customHeight="1">
      <c r="B14" s="2" t="s">
        <v>22</v>
      </c>
      <c r="C14" s="2">
        <v>21869</v>
      </c>
      <c r="E14" s="2">
        <v>21869</v>
      </c>
      <c r="G14" s="2">
        <f aca="true" t="shared" si="0" ref="G14:G19">C14-E14</f>
        <v>0</v>
      </c>
    </row>
    <row r="15" spans="2:9" s="2" customFormat="1" ht="15" customHeight="1">
      <c r="B15" s="2" t="s">
        <v>4</v>
      </c>
      <c r="C15" s="2">
        <v>250</v>
      </c>
      <c r="E15" s="2">
        <v>250</v>
      </c>
      <c r="G15" s="2">
        <f t="shared" si="0"/>
        <v>0</v>
      </c>
      <c r="I15" s="7"/>
    </row>
    <row r="16" spans="2:7" s="2" customFormat="1" ht="15" customHeight="1">
      <c r="B16" s="2" t="s">
        <v>3</v>
      </c>
      <c r="C16" s="8">
        <v>1047</v>
      </c>
      <c r="D16" s="8"/>
      <c r="E16" s="8">
        <v>1047</v>
      </c>
      <c r="G16" s="2">
        <f t="shared" si="0"/>
        <v>0</v>
      </c>
    </row>
    <row r="17" spans="2:7" s="2" customFormat="1" ht="15" customHeight="1">
      <c r="B17" s="2" t="s">
        <v>9</v>
      </c>
      <c r="C17" s="8">
        <v>318</v>
      </c>
      <c r="D17" s="8"/>
      <c r="E17" s="8">
        <v>318</v>
      </c>
      <c r="G17" s="2">
        <f t="shared" si="0"/>
        <v>0</v>
      </c>
    </row>
    <row r="18" spans="2:7" s="2" customFormat="1" ht="15" customHeight="1">
      <c r="B18" s="2" t="s">
        <v>11</v>
      </c>
      <c r="C18" s="2">
        <v>350</v>
      </c>
      <c r="D18" s="8"/>
      <c r="E18" s="2">
        <v>350</v>
      </c>
      <c r="G18" s="2">
        <f t="shared" si="0"/>
        <v>0</v>
      </c>
    </row>
    <row r="19" spans="2:9" s="2" customFormat="1" ht="15" customHeight="1">
      <c r="B19" s="2" t="s">
        <v>10</v>
      </c>
      <c r="C19" s="2">
        <v>800</v>
      </c>
      <c r="E19" s="2">
        <v>800</v>
      </c>
      <c r="G19" s="2">
        <f t="shared" si="0"/>
        <v>0</v>
      </c>
      <c r="I19" s="7"/>
    </row>
    <row r="20" spans="1:9" s="2" customFormat="1" ht="18" customHeight="1">
      <c r="A20" s="6" t="s">
        <v>16</v>
      </c>
      <c r="B20" s="6"/>
      <c r="C20" s="10">
        <f>SUM(C7:C19)</f>
        <v>313487</v>
      </c>
      <c r="D20" s="11"/>
      <c r="E20" s="10">
        <f>SUM(E7:E19)</f>
        <v>313487</v>
      </c>
      <c r="G20" s="10">
        <f>SUM(G7:G19)</f>
        <v>0</v>
      </c>
      <c r="H20" s="7"/>
      <c r="I20" s="11"/>
    </row>
    <row r="21" spans="1:2" s="2" customFormat="1" ht="18" customHeight="1">
      <c r="A21" s="6" t="s">
        <v>23</v>
      </c>
      <c r="B21" s="6"/>
    </row>
    <row r="22" spans="2:7" s="2" customFormat="1" ht="15" customHeight="1">
      <c r="B22" s="2" t="s">
        <v>5</v>
      </c>
      <c r="C22" s="2">
        <v>7304</v>
      </c>
      <c r="E22" s="2">
        <v>7289</v>
      </c>
      <c r="G22" s="2">
        <f aca="true" t="shared" si="1" ref="G22:G36">C22-E22</f>
        <v>15</v>
      </c>
    </row>
    <row r="23" spans="2:7" s="2" customFormat="1" ht="15" customHeight="1">
      <c r="B23" s="2" t="s">
        <v>6</v>
      </c>
      <c r="C23" s="2">
        <v>4030</v>
      </c>
      <c r="E23" s="2">
        <v>4030</v>
      </c>
      <c r="G23" s="2">
        <f t="shared" si="1"/>
        <v>0</v>
      </c>
    </row>
    <row r="24" spans="2:7" s="2" customFormat="1" ht="15" customHeight="1">
      <c r="B24" s="2" t="s">
        <v>24</v>
      </c>
      <c r="C24" s="2">
        <v>100</v>
      </c>
      <c r="E24" s="2">
        <v>100</v>
      </c>
      <c r="G24" s="2">
        <f t="shared" si="1"/>
        <v>0</v>
      </c>
    </row>
    <row r="25" spans="2:7" s="2" customFormat="1" ht="15" customHeight="1">
      <c r="B25" s="2" t="s">
        <v>25</v>
      </c>
      <c r="C25" s="2">
        <v>235</v>
      </c>
      <c r="E25" s="2">
        <v>235</v>
      </c>
      <c r="G25" s="2">
        <f t="shared" si="1"/>
        <v>0</v>
      </c>
    </row>
    <row r="26" spans="2:7" s="2" customFormat="1" ht="15" customHeight="1">
      <c r="B26" s="2" t="s">
        <v>8</v>
      </c>
      <c r="C26" s="2">
        <v>-11</v>
      </c>
      <c r="E26" s="2">
        <v>-11</v>
      </c>
      <c r="G26" s="2">
        <f t="shared" si="1"/>
        <v>0</v>
      </c>
    </row>
    <row r="27" spans="2:7" s="2" customFormat="1" ht="15" customHeight="1">
      <c r="B27" s="2" t="s">
        <v>26</v>
      </c>
      <c r="C27" s="2">
        <v>-364</v>
      </c>
      <c r="E27" s="2">
        <v>-364</v>
      </c>
      <c r="G27" s="2">
        <f t="shared" si="1"/>
        <v>0</v>
      </c>
    </row>
    <row r="28" spans="2:7" s="2" customFormat="1" ht="15" customHeight="1">
      <c r="B28" s="2" t="s">
        <v>27</v>
      </c>
      <c r="C28" s="7">
        <v>-119</v>
      </c>
      <c r="D28" s="7"/>
      <c r="E28" s="7">
        <v>-119</v>
      </c>
      <c r="G28" s="2">
        <f t="shared" si="1"/>
        <v>0</v>
      </c>
    </row>
    <row r="29" spans="2:7" s="2" customFormat="1" ht="15" customHeight="1">
      <c r="B29" s="2" t="s">
        <v>28</v>
      </c>
      <c r="C29" s="12">
        <v>-2300</v>
      </c>
      <c r="D29" s="12"/>
      <c r="E29" s="12">
        <v>-2300</v>
      </c>
      <c r="G29" s="2">
        <f t="shared" si="1"/>
        <v>0</v>
      </c>
    </row>
    <row r="30" spans="2:7" s="2" customFormat="1" ht="15" customHeight="1">
      <c r="B30" s="2" t="s">
        <v>7</v>
      </c>
      <c r="C30" s="8">
        <v>1800</v>
      </c>
      <c r="D30" s="8"/>
      <c r="E30" s="8">
        <v>1800</v>
      </c>
      <c r="G30" s="2">
        <f t="shared" si="1"/>
        <v>0</v>
      </c>
    </row>
    <row r="31" spans="2:7" s="2" customFormat="1" ht="15" customHeight="1">
      <c r="B31" s="2" t="s">
        <v>29</v>
      </c>
      <c r="C31" s="8">
        <v>75</v>
      </c>
      <c r="D31" s="8"/>
      <c r="E31" s="8">
        <v>75</v>
      </c>
      <c r="G31" s="2">
        <f t="shared" si="1"/>
        <v>0</v>
      </c>
    </row>
    <row r="32" spans="2:7" s="2" customFormat="1" ht="15" customHeight="1">
      <c r="B32" s="2" t="s">
        <v>14</v>
      </c>
      <c r="C32" s="8">
        <v>165</v>
      </c>
      <c r="D32" s="8"/>
      <c r="E32" s="8">
        <v>165</v>
      </c>
      <c r="G32" s="2">
        <f t="shared" si="1"/>
        <v>0</v>
      </c>
    </row>
    <row r="33" spans="2:7" s="2" customFormat="1" ht="15" customHeight="1">
      <c r="B33" s="2" t="s">
        <v>30</v>
      </c>
      <c r="C33" s="8">
        <v>70</v>
      </c>
      <c r="D33" s="8"/>
      <c r="E33" s="8">
        <v>70</v>
      </c>
      <c r="G33" s="2">
        <f t="shared" si="1"/>
        <v>0</v>
      </c>
    </row>
    <row r="34" spans="2:7" s="2" customFormat="1" ht="14.25">
      <c r="B34" s="2" t="s">
        <v>15</v>
      </c>
      <c r="C34" s="2">
        <v>75</v>
      </c>
      <c r="E34" s="2">
        <v>75</v>
      </c>
      <c r="G34" s="2">
        <f t="shared" si="1"/>
        <v>0</v>
      </c>
    </row>
    <row r="35" spans="1:9" s="2" customFormat="1" ht="18" customHeight="1">
      <c r="A35" s="6" t="s">
        <v>13</v>
      </c>
      <c r="B35" s="6"/>
      <c r="C35" s="13">
        <f>SUM(C22:C34)</f>
        <v>11060</v>
      </c>
      <c r="D35" s="11"/>
      <c r="E35" s="13">
        <f>SUM(E22:E34)</f>
        <v>11045</v>
      </c>
      <c r="G35" s="13">
        <f>SUM(G22:G34)</f>
        <v>15</v>
      </c>
      <c r="H35" s="7"/>
      <c r="I35" s="11"/>
    </row>
    <row r="36" spans="1:9" s="2" customFormat="1" ht="18" customHeight="1">
      <c r="A36" s="2" t="s">
        <v>31</v>
      </c>
      <c r="C36" s="2">
        <v>3101</v>
      </c>
      <c r="E36" s="14">
        <v>3116</v>
      </c>
      <c r="G36" s="2">
        <f t="shared" si="1"/>
        <v>-15</v>
      </c>
      <c r="H36" s="7"/>
      <c r="I36" s="7"/>
    </row>
    <row r="37" spans="1:9" s="2" customFormat="1" ht="18" customHeight="1">
      <c r="A37" s="6" t="s">
        <v>12</v>
      </c>
      <c r="B37" s="6"/>
      <c r="C37" s="13">
        <f>C20+C35+C36</f>
        <v>327648</v>
      </c>
      <c r="D37" s="11"/>
      <c r="E37" s="13">
        <f>E20+E35+E36</f>
        <v>327648</v>
      </c>
      <c r="G37" s="13">
        <f>G20+G35+G36</f>
        <v>0</v>
      </c>
      <c r="H37" s="7"/>
      <c r="I37" s="11"/>
    </row>
    <row r="38" s="2" customFormat="1" ht="14.25"/>
  </sheetData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&amp;R&amp;"Arial,Bold"APPENDIX B</oddHeader>
    <oddFooter>&amp;L&amp;8DM\Reports\2003\07
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brookl</cp:lastModifiedBy>
  <cp:lastPrinted>2007-06-27T08:44:37Z</cp:lastPrinted>
  <dcterms:created xsi:type="dcterms:W3CDTF">2003-01-31T10:42:27Z</dcterms:created>
  <dcterms:modified xsi:type="dcterms:W3CDTF">2007-07-06T10:13:29Z</dcterms:modified>
  <cp:category/>
  <cp:version/>
  <cp:contentType/>
  <cp:contentStatus/>
</cp:coreProperties>
</file>